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adani\E3_ELM\3_serie\"/>
    </mc:Choice>
  </mc:AlternateContent>
  <bookViews>
    <workbookView xWindow="0" yWindow="0" windowWidth="24000" windowHeight="14220"/>
  </bookViews>
  <sheets>
    <sheet name="výpočet parametrů" sheetId="1" r:id="rId1"/>
    <sheet name="zatížení" sheetId="2" r:id="rId2"/>
  </sheets>
  <calcPr calcId="152511"/>
</workbook>
</file>

<file path=xl/calcChain.xml><?xml version="1.0" encoding="utf-8"?>
<calcChain xmlns="http://schemas.openxmlformats.org/spreadsheetml/2006/main">
  <c r="C16" i="2" l="1"/>
  <c r="C9" i="2"/>
  <c r="C8" i="2"/>
  <c r="C18" i="2" s="1"/>
  <c r="C7" i="2"/>
  <c r="C15" i="2" s="1"/>
  <c r="C6" i="2"/>
  <c r="C17" i="2" l="1"/>
  <c r="C20" i="2" s="1"/>
  <c r="C19" i="2"/>
  <c r="E17" i="1"/>
  <c r="E16" i="1"/>
  <c r="E18" i="1" s="1"/>
  <c r="F8" i="2" s="1"/>
  <c r="F10" i="2" s="1"/>
  <c r="E15" i="1"/>
  <c r="B15" i="1"/>
  <c r="C21" i="2" l="1"/>
  <c r="C22" i="2" s="1"/>
  <c r="E19" i="1"/>
  <c r="F9" i="2" s="1"/>
  <c r="F11" i="2" s="1"/>
  <c r="B16" i="1"/>
  <c r="B18" i="1" l="1"/>
  <c r="F6" i="2" s="1"/>
  <c r="C23" i="2" s="1"/>
  <c r="B17" i="1"/>
  <c r="B19" i="1" s="1"/>
  <c r="F7" i="2" s="1"/>
  <c r="C24" i="2" s="1"/>
  <c r="C25" i="2" s="1"/>
  <c r="C26" i="2" s="1"/>
  <c r="C29" i="2" l="1"/>
  <c r="C27" i="2"/>
  <c r="C28" i="2" s="1"/>
  <c r="C30" i="2" l="1"/>
  <c r="C31" i="2"/>
  <c r="C32" i="2" s="1"/>
</calcChain>
</file>

<file path=xl/sharedStrings.xml><?xml version="1.0" encoding="utf-8"?>
<sst xmlns="http://schemas.openxmlformats.org/spreadsheetml/2006/main" count="107" uniqueCount="63">
  <si>
    <t>S=</t>
  </si>
  <si>
    <t>VA</t>
  </si>
  <si>
    <t>Výpočet parametrů jednofázového transformátoru</t>
  </si>
  <si>
    <t>U1=</t>
  </si>
  <si>
    <t>V</t>
  </si>
  <si>
    <t>U2=</t>
  </si>
  <si>
    <t>Naměřené hodnoty</t>
  </si>
  <si>
    <t>Jmenovité hodnoty</t>
  </si>
  <si>
    <t>U20=</t>
  </si>
  <si>
    <t>W</t>
  </si>
  <si>
    <t>I0=</t>
  </si>
  <si>
    <t>mA</t>
  </si>
  <si>
    <t>Uk=</t>
  </si>
  <si>
    <t>Vypočtené hodnoty</t>
  </si>
  <si>
    <t>Zaokrouhlení</t>
  </si>
  <si>
    <t>Ioč=</t>
  </si>
  <si>
    <t>Ioj=</t>
  </si>
  <si>
    <t>Rfe=</t>
  </si>
  <si>
    <t>ohm</t>
  </si>
  <si>
    <t>Xmi=</t>
  </si>
  <si>
    <t>In=</t>
  </si>
  <si>
    <t>A</t>
  </si>
  <si>
    <t>Zk</t>
  </si>
  <si>
    <t>účiník nakrátko=</t>
  </si>
  <si>
    <t>účiník naprázdno=</t>
  </si>
  <si>
    <t>Rk=</t>
  </si>
  <si>
    <t>Xk=</t>
  </si>
  <si>
    <t>sdružená napětí</t>
  </si>
  <si>
    <t>sdružené napětí</t>
  </si>
  <si>
    <t>P30=</t>
  </si>
  <si>
    <t>P3k=</t>
  </si>
  <si>
    <t>Výpočet trojfázového transformátoru</t>
  </si>
  <si>
    <t>Ik=</t>
  </si>
  <si>
    <t>Výpočet zátěže</t>
  </si>
  <si>
    <t>Výpočet zatíženého transformátoru</t>
  </si>
  <si>
    <t>Zadání</t>
  </si>
  <si>
    <t>Z2</t>
  </si>
  <si>
    <t>Vstpuní parametry</t>
  </si>
  <si>
    <t>Z2=</t>
  </si>
  <si>
    <t>U1n=</t>
  </si>
  <si>
    <t>U2n=</t>
  </si>
  <si>
    <t>RFE=</t>
  </si>
  <si>
    <t>Xm=</t>
  </si>
  <si>
    <t>p=</t>
  </si>
  <si>
    <t>j</t>
  </si>
  <si>
    <t>Z21</t>
  </si>
  <si>
    <t>I21</t>
  </si>
  <si>
    <t>U2f</t>
  </si>
  <si>
    <t>U21f</t>
  </si>
  <si>
    <t>deltaU21</t>
  </si>
  <si>
    <t>Rk/2=</t>
  </si>
  <si>
    <t>Xk/2=</t>
  </si>
  <si>
    <t>Ui</t>
  </si>
  <si>
    <t>Ife</t>
  </si>
  <si>
    <t>Im</t>
  </si>
  <si>
    <t>I0</t>
  </si>
  <si>
    <t>I1</t>
  </si>
  <si>
    <t>deltaU1</t>
  </si>
  <si>
    <t>I</t>
  </si>
  <si>
    <t>U1</t>
  </si>
  <si>
    <t>S1</t>
  </si>
  <si>
    <t>Uf</t>
  </si>
  <si>
    <t>S3f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</si>
</sst>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E"/>
      <charset val="238"/>
    </font>
    <font>
      <b/>
      <u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u/>
      <sz val="12"/>
      <name val="Arial CE"/>
      <charset val="238"/>
    </font>
    <font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" xfId="0" applyBorder="1" applyAlignment="1" applyProtection="1">
      <alignment horizontal="right"/>
      <protection hidden="1"/>
    </xf>
    <xf numFmtId="0" fontId="2" fillId="2" borderId="1" xfId="0" applyFont="1" applyFill="1" applyBorder="1" applyProtection="1">
      <protection locked="0"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2" fillId="2" borderId="2" xfId="0" applyFont="1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1" fillId="0" borderId="0" xfId="0" applyFont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125" zoomScaleNormal="125" workbookViewId="0">
      <selection activeCell="E12" sqref="E12"/>
    </sheetView>
  </sheetViews>
  <sheetFormatPr defaultRowHeight="12.75" x14ac:dyDescent="0.2"/>
  <cols>
    <col min="1" max="1" width="17.140625" style="2" customWidth="1"/>
    <col min="2" max="2" width="11.5703125" style="1" customWidth="1"/>
    <col min="3" max="3" width="9.140625" style="1"/>
    <col min="4" max="4" width="15.85546875" style="2" customWidth="1"/>
    <col min="5" max="5" width="11.5703125" style="1" customWidth="1"/>
    <col min="6" max="16384" width="9.140625" style="1"/>
  </cols>
  <sheetData>
    <row r="1" spans="1:8" ht="15.75" x14ac:dyDescent="0.25">
      <c r="A1" s="14" t="s">
        <v>31</v>
      </c>
      <c r="B1" s="14"/>
      <c r="C1" s="14"/>
      <c r="D1" s="14"/>
      <c r="E1" s="14"/>
      <c r="F1" s="14"/>
    </row>
    <row r="3" spans="1:8" x14ac:dyDescent="0.2">
      <c r="A3" s="13" t="s">
        <v>2</v>
      </c>
      <c r="B3" s="13"/>
      <c r="C3" s="13"/>
      <c r="D3" s="13"/>
      <c r="E3" s="13"/>
    </row>
    <row r="4" spans="1:8" x14ac:dyDescent="0.2">
      <c r="A4" s="13" t="s">
        <v>7</v>
      </c>
      <c r="B4" s="13"/>
    </row>
    <row r="5" spans="1:8" x14ac:dyDescent="0.2">
      <c r="A5" s="3" t="s">
        <v>0</v>
      </c>
      <c r="B5" s="4">
        <v>6000</v>
      </c>
      <c r="C5" s="5" t="s">
        <v>1</v>
      </c>
    </row>
    <row r="6" spans="1:8" x14ac:dyDescent="0.2">
      <c r="A6" s="3" t="s">
        <v>3</v>
      </c>
      <c r="B6" s="4">
        <v>380</v>
      </c>
      <c r="C6" s="5" t="s">
        <v>4</v>
      </c>
      <c r="D6" s="2" t="s">
        <v>28</v>
      </c>
    </row>
    <row r="7" spans="1:8" x14ac:dyDescent="0.2">
      <c r="A7" s="3" t="s">
        <v>5</v>
      </c>
      <c r="B7" s="4">
        <v>220</v>
      </c>
      <c r="C7" s="5" t="s">
        <v>4</v>
      </c>
      <c r="D7" s="2" t="s">
        <v>28</v>
      </c>
    </row>
    <row r="9" spans="1:8" x14ac:dyDescent="0.2">
      <c r="A9" s="13" t="s">
        <v>6</v>
      </c>
      <c r="B9" s="13"/>
    </row>
    <row r="10" spans="1:8" x14ac:dyDescent="0.2">
      <c r="A10" s="6" t="s">
        <v>14</v>
      </c>
      <c r="B10" s="7">
        <v>3</v>
      </c>
    </row>
    <row r="11" spans="1:8" x14ac:dyDescent="0.2">
      <c r="A11" s="3" t="s">
        <v>8</v>
      </c>
      <c r="B11" s="4">
        <v>225</v>
      </c>
      <c r="C11" s="5" t="s">
        <v>4</v>
      </c>
      <c r="D11" s="3" t="s">
        <v>12</v>
      </c>
      <c r="E11" s="4">
        <v>18</v>
      </c>
      <c r="F11" s="5" t="s">
        <v>4</v>
      </c>
      <c r="G11" s="12" t="s">
        <v>27</v>
      </c>
      <c r="H11" s="13"/>
    </row>
    <row r="12" spans="1:8" x14ac:dyDescent="0.2">
      <c r="A12" s="3" t="s">
        <v>29</v>
      </c>
      <c r="B12" s="4">
        <v>50</v>
      </c>
      <c r="C12" s="5" t="s">
        <v>9</v>
      </c>
      <c r="D12" s="3" t="s">
        <v>30</v>
      </c>
      <c r="E12" s="4">
        <v>100</v>
      </c>
      <c r="F12" s="5" t="s">
        <v>9</v>
      </c>
    </row>
    <row r="13" spans="1:8" x14ac:dyDescent="0.2">
      <c r="A13" s="3" t="s">
        <v>10</v>
      </c>
      <c r="B13" s="4">
        <v>800</v>
      </c>
      <c r="C13" s="5" t="s">
        <v>11</v>
      </c>
      <c r="D13" s="3" t="s">
        <v>32</v>
      </c>
      <c r="E13" s="8">
        <v>8</v>
      </c>
      <c r="F13" s="5" t="s">
        <v>21</v>
      </c>
    </row>
    <row r="14" spans="1:8" x14ac:dyDescent="0.2">
      <c r="A14" s="13" t="s">
        <v>13</v>
      </c>
      <c r="B14" s="13"/>
    </row>
    <row r="15" spans="1:8" x14ac:dyDescent="0.2">
      <c r="A15" s="2" t="s">
        <v>24</v>
      </c>
      <c r="B15" s="1">
        <f>IF(OR(B10="",B11="",B12="",B13="",B5=""),"",ROUND(B12/(SQRT(3)*B6*B13*0.001),B10))</f>
        <v>9.5000000000000001E-2</v>
      </c>
      <c r="D15" s="2" t="s">
        <v>20</v>
      </c>
      <c r="E15" s="1">
        <f>IF(OR(B5="",B6="",B7=""),"",ROUND(B5/(SQRT(3)*B6),B10))</f>
        <v>9.1159999999999997</v>
      </c>
      <c r="F15" s="1" t="s">
        <v>21</v>
      </c>
    </row>
    <row r="16" spans="1:8" x14ac:dyDescent="0.2">
      <c r="A16" s="2" t="s">
        <v>15</v>
      </c>
      <c r="B16" s="1">
        <f>IF(B15="","",ROUND(B13*B15,B10))</f>
        <v>76</v>
      </c>
      <c r="C16" s="1" t="s">
        <v>11</v>
      </c>
      <c r="D16" s="2" t="s">
        <v>23</v>
      </c>
      <c r="E16" s="1">
        <f>IF(OR(E11="",B12="",B13=""),"",IF(E12/(SQRT(3)*E13*E11)&gt;1,1,ROUND(E12/(SQRT(3)*E11*E13),B10)))</f>
        <v>0.40100000000000002</v>
      </c>
    </row>
    <row r="17" spans="1:6" x14ac:dyDescent="0.2">
      <c r="A17" s="2" t="s">
        <v>16</v>
      </c>
      <c r="B17" s="1">
        <f>IF(B15="","",ROUND(SQRT(POWER(B13,2)-POWER(B16,2)),B10))</f>
        <v>796.38199999999995</v>
      </c>
      <c r="C17" s="1" t="s">
        <v>11</v>
      </c>
      <c r="D17" s="2" t="s">
        <v>22</v>
      </c>
      <c r="E17" s="1">
        <f>IF(OR(E11="",E12="",E13=""),"",ROUND(E11/(SQRT(3)*E13),B10))</f>
        <v>1.2989999999999999</v>
      </c>
      <c r="F17" s="1" t="s">
        <v>18</v>
      </c>
    </row>
    <row r="18" spans="1:6" x14ac:dyDescent="0.2">
      <c r="A18" s="3" t="s">
        <v>17</v>
      </c>
      <c r="B18" s="5">
        <f>IF(B16="","",ROUND((B6/(B16*SQRT(3)))*1000,B10))</f>
        <v>2886.7510000000002</v>
      </c>
      <c r="C18" s="5" t="s">
        <v>18</v>
      </c>
      <c r="D18" s="3" t="s">
        <v>25</v>
      </c>
      <c r="E18" s="5">
        <f>IF(E17="","",ROUND(E17*E16,B10))</f>
        <v>0.52100000000000002</v>
      </c>
      <c r="F18" s="5" t="s">
        <v>18</v>
      </c>
    </row>
    <row r="19" spans="1:6" x14ac:dyDescent="0.2">
      <c r="A19" s="3" t="s">
        <v>19</v>
      </c>
      <c r="B19" s="5">
        <f>IF(B16="","",ROUND((B6/(B17*SQRT(3)))*1000,B10))</f>
        <v>275.48700000000002</v>
      </c>
      <c r="C19" s="5" t="s">
        <v>18</v>
      </c>
      <c r="D19" s="3" t="s">
        <v>26</v>
      </c>
      <c r="E19" s="5">
        <f>IF(E17="","",ROUND(SQRT(POWER(E17,2)-POWER(E18,2)),B10))</f>
        <v>1.19</v>
      </c>
      <c r="F19" s="5" t="s">
        <v>18</v>
      </c>
    </row>
  </sheetData>
  <sheetProtection algorithmName="SHA-512" hashValue="PY+kaPa/TBD+5VUDfMUdbsQ6+GgP7+M8CkYIHBz/uVSRhJRVUVvyeyWG/wZ85eewfNkc1D8GtNdM/E4zh0HLIQ==" saltValue="8hJImByEJm3YkuaGkTYptQ==" spinCount="100000" sheet="1" objects="1" scenarios="1"/>
  <mergeCells count="6">
    <mergeCell ref="G11:H11"/>
    <mergeCell ref="A4:B4"/>
    <mergeCell ref="A9:B9"/>
    <mergeCell ref="A14:B14"/>
    <mergeCell ref="A1:F1"/>
    <mergeCell ref="A3:E3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125" zoomScaleNormal="125" workbookViewId="0">
      <selection sqref="A1:C1"/>
    </sheetView>
  </sheetViews>
  <sheetFormatPr defaultRowHeight="12.75" x14ac:dyDescent="0.2"/>
  <cols>
    <col min="1" max="1" width="14" style="1" customWidth="1"/>
    <col min="2" max="2" width="9.140625" style="1"/>
    <col min="3" max="3" width="20.7109375" style="1" customWidth="1"/>
    <col min="4" max="8" width="9.140625" style="1"/>
    <col min="9" max="9" width="10.85546875" style="1" customWidth="1"/>
    <col min="10" max="16384" width="9.140625" style="1"/>
  </cols>
  <sheetData>
    <row r="1" spans="1:7" ht="15.75" x14ac:dyDescent="0.25">
      <c r="A1" s="15" t="s">
        <v>34</v>
      </c>
      <c r="B1" s="15"/>
      <c r="C1" s="15"/>
    </row>
    <row r="3" spans="1:7" x14ac:dyDescent="0.2">
      <c r="A3" s="1" t="s">
        <v>35</v>
      </c>
      <c r="B3" s="2" t="s">
        <v>38</v>
      </c>
      <c r="C3" s="10">
        <v>100</v>
      </c>
      <c r="D3" s="10">
        <v>0</v>
      </c>
      <c r="E3" s="9" t="s">
        <v>44</v>
      </c>
    </row>
    <row r="5" spans="1:7" x14ac:dyDescent="0.2">
      <c r="A5" s="1" t="s">
        <v>37</v>
      </c>
    </row>
    <row r="6" spans="1:7" x14ac:dyDescent="0.2">
      <c r="B6" s="1" t="s">
        <v>0</v>
      </c>
      <c r="C6" s="1">
        <f>'výpočet parametrů'!B5</f>
        <v>6000</v>
      </c>
      <c r="D6" s="1" t="s">
        <v>1</v>
      </c>
      <c r="E6" s="1" t="s">
        <v>41</v>
      </c>
      <c r="F6" s="1">
        <f>'výpočet parametrů'!B18</f>
        <v>2886.7510000000002</v>
      </c>
      <c r="G6" s="11" t="s">
        <v>9</v>
      </c>
    </row>
    <row r="7" spans="1:7" x14ac:dyDescent="0.2">
      <c r="B7" s="1" t="s">
        <v>39</v>
      </c>
      <c r="C7" s="1">
        <f>'výpočet parametrů'!B6</f>
        <v>380</v>
      </c>
      <c r="D7" s="1" t="s">
        <v>4</v>
      </c>
      <c r="E7" s="1" t="s">
        <v>42</v>
      </c>
      <c r="F7" s="1">
        <f>'výpočet parametrů'!B19</f>
        <v>275.48700000000002</v>
      </c>
      <c r="G7" s="11" t="s">
        <v>9</v>
      </c>
    </row>
    <row r="8" spans="1:7" x14ac:dyDescent="0.2">
      <c r="B8" s="1" t="s">
        <v>40</v>
      </c>
      <c r="C8" s="1">
        <f>'výpočet parametrů'!B7</f>
        <v>220</v>
      </c>
      <c r="D8" s="1" t="s">
        <v>4</v>
      </c>
      <c r="E8" s="1" t="s">
        <v>25</v>
      </c>
      <c r="F8" s="1">
        <f>'výpočet parametrů'!E18</f>
        <v>0.52100000000000002</v>
      </c>
      <c r="G8" s="11" t="s">
        <v>9</v>
      </c>
    </row>
    <row r="9" spans="1:7" x14ac:dyDescent="0.2">
      <c r="B9" s="1" t="s">
        <v>8</v>
      </c>
      <c r="C9" s="1">
        <f>'výpočet parametrů'!B11</f>
        <v>225</v>
      </c>
      <c r="D9" s="1" t="s">
        <v>4</v>
      </c>
      <c r="E9" s="1" t="s">
        <v>26</v>
      </c>
      <c r="F9" s="1">
        <f>'výpočet parametrů'!E19</f>
        <v>1.19</v>
      </c>
      <c r="G9" s="11" t="s">
        <v>9</v>
      </c>
    </row>
    <row r="10" spans="1:7" x14ac:dyDescent="0.2">
      <c r="E10" s="1" t="s">
        <v>50</v>
      </c>
      <c r="F10" s="1">
        <f>F8/2</f>
        <v>0.26050000000000001</v>
      </c>
      <c r="G10" s="11" t="s">
        <v>9</v>
      </c>
    </row>
    <row r="11" spans="1:7" x14ac:dyDescent="0.2">
      <c r="E11" s="1" t="s">
        <v>51</v>
      </c>
      <c r="F11" s="1">
        <f>F9/2</f>
        <v>0.59499999999999997</v>
      </c>
      <c r="G11" s="11" t="s">
        <v>9</v>
      </c>
    </row>
    <row r="13" spans="1:7" x14ac:dyDescent="0.2">
      <c r="A13" s="1" t="s">
        <v>14</v>
      </c>
      <c r="B13" s="1">
        <v>3</v>
      </c>
    </row>
    <row r="14" spans="1:7" x14ac:dyDescent="0.2">
      <c r="A14" s="1" t="s">
        <v>33</v>
      </c>
    </row>
    <row r="15" spans="1:7" x14ac:dyDescent="0.2">
      <c r="B15" s="1" t="s">
        <v>43</v>
      </c>
      <c r="C15" s="2">
        <f>ROUND(C7/C9,B13)</f>
        <v>1.6890000000000001</v>
      </c>
    </row>
    <row r="16" spans="1:7" x14ac:dyDescent="0.2">
      <c r="B16" s="1" t="s">
        <v>36</v>
      </c>
      <c r="C16" s="2" t="str">
        <f>COMPLEX(C3,D3,"j")</f>
        <v>100</v>
      </c>
      <c r="D16" s="1" t="s">
        <v>18</v>
      </c>
    </row>
    <row r="17" spans="2:4" x14ac:dyDescent="0.2">
      <c r="B17" s="1" t="s">
        <v>45</v>
      </c>
      <c r="C17" s="2" t="str">
        <f>COMPLEX(ROUND(IMREAL(IMPRODUCT(C16,C15*C15)),B13),ROUND(IMAGINARY(IMPRODUCT(C16,C15*C15)),B13),"j")</f>
        <v>285,272</v>
      </c>
      <c r="D17" s="1" t="s">
        <v>18</v>
      </c>
    </row>
    <row r="18" spans="2:4" x14ac:dyDescent="0.2">
      <c r="B18" s="1" t="s">
        <v>47</v>
      </c>
      <c r="C18" s="2">
        <f>ROUND(C8/SQRT(3),B13)</f>
        <v>127.017</v>
      </c>
      <c r="D18" s="1" t="s">
        <v>4</v>
      </c>
    </row>
    <row r="19" spans="2:4" x14ac:dyDescent="0.2">
      <c r="B19" s="1" t="s">
        <v>48</v>
      </c>
      <c r="C19" s="2">
        <f>ROUND(C18*C15,B13)</f>
        <v>214.53200000000001</v>
      </c>
      <c r="D19" s="1" t="s">
        <v>4</v>
      </c>
    </row>
    <row r="20" spans="2:4" x14ac:dyDescent="0.2">
      <c r="B20" s="1" t="s">
        <v>46</v>
      </c>
      <c r="C20" s="2" t="str">
        <f>COMPLEX(ROUND(IMREAL(IMDIV(-C19,C17)),B13),ROUND(IMAGINARY(IMDIV(-C19,C17)),B13),"j")</f>
        <v>-0,752</v>
      </c>
      <c r="D20" s="1" t="s">
        <v>21</v>
      </c>
    </row>
    <row r="21" spans="2:4" x14ac:dyDescent="0.2">
      <c r="B21" s="1" t="s">
        <v>49</v>
      </c>
      <c r="C21" s="2" t="str">
        <f>COMPLEX(ROUND(IMREAL(IMPRODUCT(C20,COMPLEX(F10,F11,"j"))),B13),ROUND(IMAGINARY(IMPRODUCT(C20,COMPLEX(F10,F11,"j"))),B13),"j")</f>
        <v>-0,196-0,447j</v>
      </c>
      <c r="D21" s="1" t="s">
        <v>4</v>
      </c>
    </row>
    <row r="22" spans="2:4" x14ac:dyDescent="0.2">
      <c r="B22" s="1" t="s">
        <v>52</v>
      </c>
      <c r="C22" s="2" t="str">
        <f>IMSUB(C19,C21)</f>
        <v>214,728+0,447j</v>
      </c>
      <c r="D22" s="1" t="s">
        <v>4</v>
      </c>
    </row>
    <row r="23" spans="2:4" x14ac:dyDescent="0.2">
      <c r="B23" s="1" t="s">
        <v>53</v>
      </c>
      <c r="C23" s="2" t="str">
        <f>COMPLEX(ROUND(IMREAL(IMDIV(C22,F6)),B13+1),ROUND(IMAGINARY(IMDIV(C22,F6)),B13+1),"j")</f>
        <v>0,0744+0,0002j</v>
      </c>
      <c r="D23" s="1" t="s">
        <v>21</v>
      </c>
    </row>
    <row r="24" spans="2:4" x14ac:dyDescent="0.2">
      <c r="B24" s="1" t="s">
        <v>54</v>
      </c>
      <c r="C24" s="2" t="str">
        <f>COMPLEX(ROUND(IMREAL(IMDIV(C22,COMPLEX(0,F7,"j"))),B13+1),ROUND(IMAGINARY(IMDIV(C22,COMPLEX(0,F7,"j"))),B13+1),"j")</f>
        <v>0,0016-0,7794j</v>
      </c>
      <c r="D24" s="1" t="s">
        <v>21</v>
      </c>
    </row>
    <row r="25" spans="2:4" x14ac:dyDescent="0.2">
      <c r="B25" s="1" t="s">
        <v>55</v>
      </c>
      <c r="C25" s="2" t="str">
        <f>IMSUM(C23,C24)</f>
        <v>0,076-0,7792j</v>
      </c>
      <c r="D25" s="1" t="s">
        <v>21</v>
      </c>
    </row>
    <row r="26" spans="2:4" x14ac:dyDescent="0.2">
      <c r="B26" s="1" t="s">
        <v>56</v>
      </c>
      <c r="C26" s="2" t="str">
        <f>IMSUB(C25,C20)</f>
        <v>0,828-0,7792j</v>
      </c>
      <c r="D26" s="1" t="s">
        <v>21</v>
      </c>
    </row>
    <row r="27" spans="2:4" x14ac:dyDescent="0.2">
      <c r="B27" s="1" t="s">
        <v>57</v>
      </c>
      <c r="C27" s="2" t="str">
        <f>COMPLEX(ROUND(IMREAL(IMPRODUCT(C26,COMPLEX(F10,F11,"j"))),B13),ROUND(IMAGINARY(IMPRODUCT(C26,COMPLEX(F10,F11,"j"))),B13),"j")</f>
        <v>0,679+0,29j</v>
      </c>
      <c r="D27" s="1" t="s">
        <v>4</v>
      </c>
    </row>
    <row r="28" spans="2:4" x14ac:dyDescent="0.2">
      <c r="B28" s="1" t="s">
        <v>59</v>
      </c>
      <c r="C28" s="2" t="str">
        <f>IMSUM(C27,C22)</f>
        <v>215,407+0,737j</v>
      </c>
      <c r="D28" s="1" t="s">
        <v>4</v>
      </c>
    </row>
    <row r="29" spans="2:4" x14ac:dyDescent="0.2">
      <c r="B29" s="1" t="s">
        <v>58</v>
      </c>
      <c r="C29" s="2">
        <f>ROUND(IMABS(C26),B13)</f>
        <v>1.137</v>
      </c>
      <c r="D29" s="1" t="s">
        <v>21</v>
      </c>
    </row>
    <row r="30" spans="2:4" x14ac:dyDescent="0.2">
      <c r="B30" s="1" t="s">
        <v>61</v>
      </c>
      <c r="C30" s="2">
        <f>ROUND(IMABS(C28),B13)</f>
        <v>215.40799999999999</v>
      </c>
      <c r="D30" s="1" t="s">
        <v>4</v>
      </c>
    </row>
    <row r="31" spans="2:4" x14ac:dyDescent="0.2">
      <c r="B31" s="1" t="s">
        <v>60</v>
      </c>
      <c r="C31" s="2" t="str">
        <f>COMPLEX(ROUND(IMREAL(IMPRODUCT(C26,IMCONJUGATE(C28))),B13),ROUND(IMAGINARY(IMPRODUCT(C26,IMCONJUGATE(C28))),B13),"j")</f>
        <v>177,783-168,455j</v>
      </c>
      <c r="D31" s="1" t="s">
        <v>1</v>
      </c>
    </row>
    <row r="32" spans="2:4" x14ac:dyDescent="0.2">
      <c r="B32" s="1" t="s">
        <v>62</v>
      </c>
      <c r="C32" s="2" t="str">
        <f>IMPRODUCT(3,C31)</f>
        <v>533,349-505,365j</v>
      </c>
      <c r="D32" s="1" t="s">
        <v>1</v>
      </c>
    </row>
  </sheetData>
  <sheetProtection password="DD6F" sheet="1" objects="1" scenarios="1"/>
  <mergeCells count="1">
    <mergeCell ref="A1:C1"/>
  </mergeCells>
  <pageMargins left="0.39370078740157483" right="0.39370078740157483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parametrů</vt:lpstr>
      <vt:lpstr>zatížení</vt:lpstr>
    </vt:vector>
  </TitlesOfParts>
  <Company>spsselib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petricek</dc:creator>
  <cp:lastModifiedBy>Ivo Petříček</cp:lastModifiedBy>
  <cp:lastPrinted>2016-04-07T04:52:21Z</cp:lastPrinted>
  <dcterms:created xsi:type="dcterms:W3CDTF">2004-12-27T08:35:40Z</dcterms:created>
  <dcterms:modified xsi:type="dcterms:W3CDTF">2019-04-02T09:20:39Z</dcterms:modified>
</cp:coreProperties>
</file>