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\DOD\"/>
    </mc:Choice>
  </mc:AlternateContent>
  <bookViews>
    <workbookView xWindow="480" yWindow="45" windowWidth="11355" windowHeight="8445"/>
  </bookViews>
  <sheets>
    <sheet name="úloha1" sheetId="4" r:id="rId1"/>
    <sheet name="vybojky" sheetId="5" r:id="rId2"/>
    <sheet name="tabulky" sheetId="1" r:id="rId3"/>
    <sheet name="List2" sheetId="2" r:id="rId4"/>
    <sheet name="List3" sheetId="3" r:id="rId5"/>
  </sheets>
  <calcPr calcId="152511"/>
</workbook>
</file>

<file path=xl/calcChain.xml><?xml version="1.0" encoding="utf-8"?>
<calcChain xmlns="http://schemas.openxmlformats.org/spreadsheetml/2006/main">
  <c r="I61" i="1" l="1"/>
  <c r="I60" i="1"/>
  <c r="I42" i="1"/>
  <c r="L42" i="1"/>
  <c r="I32" i="1"/>
  <c r="L32" i="1"/>
  <c r="L13" i="1"/>
  <c r="G41" i="1"/>
  <c r="I40" i="1"/>
  <c r="J40" i="1"/>
  <c r="K40" i="1"/>
  <c r="L40" i="1"/>
  <c r="M40" i="1"/>
  <c r="I36" i="1"/>
  <c r="G31" i="1"/>
  <c r="I30" i="1"/>
  <c r="J30" i="1"/>
  <c r="K30" i="1"/>
  <c r="L30" i="1"/>
  <c r="M30" i="1"/>
  <c r="I26" i="1"/>
  <c r="G16" i="1"/>
  <c r="G12" i="1"/>
  <c r="I22" i="1"/>
  <c r="I17" i="1"/>
  <c r="I18" i="1"/>
  <c r="I15" i="1"/>
  <c r="J15" i="1"/>
  <c r="K15" i="1"/>
  <c r="L15" i="1"/>
  <c r="M15" i="1"/>
  <c r="I13" i="1"/>
  <c r="I14" i="1"/>
  <c r="I11" i="1"/>
  <c r="J11" i="1"/>
  <c r="K11" i="1"/>
  <c r="L11" i="1"/>
  <c r="M11" i="1"/>
  <c r="C6" i="1"/>
  <c r="D5" i="1"/>
  <c r="D6" i="1"/>
  <c r="E5" i="1"/>
  <c r="E6" i="1"/>
  <c r="F5" i="1"/>
  <c r="F6" i="1"/>
  <c r="G5" i="1"/>
  <c r="G6" i="1"/>
  <c r="H5" i="1"/>
  <c r="H6" i="1"/>
  <c r="I5" i="1"/>
  <c r="I6" i="1"/>
  <c r="J5" i="1"/>
  <c r="J6" i="1"/>
  <c r="K5" i="1"/>
  <c r="K6" i="1"/>
  <c r="B6" i="1"/>
</calcChain>
</file>

<file path=xl/sharedStrings.xml><?xml version="1.0" encoding="utf-8"?>
<sst xmlns="http://schemas.openxmlformats.org/spreadsheetml/2006/main" count="122" uniqueCount="50">
  <si>
    <t>I(mA)</t>
  </si>
  <si>
    <t>U(V)</t>
  </si>
  <si>
    <t>Ur(V)</t>
  </si>
  <si>
    <t>P(W)</t>
  </si>
  <si>
    <t>účiník</t>
  </si>
  <si>
    <t>1. Zářivka se stmívatelným předřadníkem</t>
  </si>
  <si>
    <t>E (lx)</t>
  </si>
  <si>
    <t>Zářivka 36W, tlumivka</t>
  </si>
  <si>
    <t>Zářivka 36W, elektronický předřadník</t>
  </si>
  <si>
    <t>Zářivka 32W, tlumivka</t>
  </si>
  <si>
    <t>Zářivka 32W, elektronický předřadník</t>
  </si>
  <si>
    <t>U</t>
  </si>
  <si>
    <r>
      <t xml:space="preserve">cos </t>
    </r>
    <r>
      <rPr>
        <sz val="10"/>
        <rFont val="Symbol"/>
        <family val="1"/>
        <charset val="2"/>
      </rPr>
      <t>j</t>
    </r>
    <r>
      <rPr>
        <vertAlign val="subscript"/>
        <sz val="10"/>
        <rFont val="Symbol"/>
        <family val="1"/>
        <charset val="2"/>
      </rPr>
      <t>1</t>
    </r>
  </si>
  <si>
    <t>Ič</t>
  </si>
  <si>
    <t>Ik</t>
  </si>
  <si>
    <t>Xc</t>
  </si>
  <si>
    <t>xxx</t>
  </si>
  <si>
    <t>Zářivka 36W, tlumivka + C (8mikroF)</t>
  </si>
  <si>
    <t>Cvyp(mikroF)</t>
  </si>
  <si>
    <t>Zářivka 32W, tlumivka + C(8mikroF)</t>
  </si>
  <si>
    <t>nestabilní</t>
  </si>
  <si>
    <t xml:space="preserve">2. Zářivky s elektronickým předřadníkem a s tlumivkou </t>
  </si>
  <si>
    <t>Zářivka 2 x 24W, elektronický předřadník</t>
  </si>
  <si>
    <t>Pracoviště 2 a 3</t>
  </si>
  <si>
    <t>Pracoviště 4</t>
  </si>
  <si>
    <t>Pracoviště 5</t>
  </si>
  <si>
    <t>Zářivka 54W, elektronický předřadník</t>
  </si>
  <si>
    <t>3. Zářivky s elektronickým předřadníkem</t>
  </si>
  <si>
    <t>4. Zářivka s elektronickým předřadníkem</t>
  </si>
  <si>
    <t>Pracoviště 7</t>
  </si>
  <si>
    <t>Zářivka 16W, tlumivka</t>
  </si>
  <si>
    <t>Zářivka 16W, tlumivka + C (4mikroF)</t>
  </si>
  <si>
    <t>Velikost proudu z vypočtených hodnot (P = konst.)</t>
  </si>
  <si>
    <t>Pracoviště 8</t>
  </si>
  <si>
    <t>6. LED</t>
  </si>
  <si>
    <t>LED TUBE 16W</t>
  </si>
  <si>
    <t xml:space="preserve">7. Zářivka TESLA s tlumivkou </t>
  </si>
  <si>
    <t>Pracoviště 9</t>
  </si>
  <si>
    <t>Zářivka 40W, tlumivka</t>
  </si>
  <si>
    <t>Pracoviště 17</t>
  </si>
  <si>
    <t>Pracoviště 18</t>
  </si>
  <si>
    <t>t(sek</t>
  </si>
  <si>
    <t>9. Sodíková výbojka 70W</t>
  </si>
  <si>
    <t>10. Bezelektrodová výbojka a LED svídidlo</t>
  </si>
  <si>
    <t>Pracoviště 19 a 21</t>
  </si>
  <si>
    <t>LED modul 23W</t>
  </si>
  <si>
    <t>Bezeletrodová výbojka 70W</t>
  </si>
  <si>
    <r>
      <t xml:space="preserve">cos </t>
    </r>
    <r>
      <rPr>
        <sz val="10"/>
        <rFont val="Symbol"/>
        <family val="1"/>
        <charset val="2"/>
      </rPr>
      <t>j</t>
    </r>
  </si>
  <si>
    <t xml:space="preserve">6. Zářivka bez UV s tlumivkou </t>
  </si>
  <si>
    <t>10. Halogenidová výbojka 70W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</si>
</sst>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"/>
    <numFmt numFmtId="168" formatCode="0.000"/>
  </numFmts>
  <fonts count="5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sz val="12"/>
      <color indexed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shrinkToFit="1"/>
    </xf>
    <xf numFmtId="167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Regulace zářivky 1 - 10 V</a:t>
            </a:r>
          </a:p>
        </c:rich>
      </c:tx>
      <c:layout>
        <c:manualLayout>
          <c:xMode val="edge"/>
          <c:yMode val="edge"/>
          <c:x val="0.39874737942278526"/>
          <c:y val="2.0304592862365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30480167014613E-2"/>
          <c:y val="0.12521150592216582"/>
          <c:w val="0.74008350730688932"/>
          <c:h val="0.76480541455160744"/>
        </c:manualLayout>
      </c:layout>
      <c:scatterChart>
        <c:scatterStyle val="smoothMarker"/>
        <c:varyColors val="0"/>
        <c:ser>
          <c:idx val="0"/>
          <c:order val="0"/>
          <c:tx>
            <c:v>P=f(Ur)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tabulky!$B$2:$K$2</c:f>
              <c:numCache>
                <c:formatCode>General</c:formatCode>
                <c:ptCount val="10"/>
                <c:pt idx="0">
                  <c:v>10.6</c:v>
                </c:pt>
                <c:pt idx="1">
                  <c:v>9.73</c:v>
                </c:pt>
                <c:pt idx="2">
                  <c:v>8.7799999999999994</c:v>
                </c:pt>
                <c:pt idx="3">
                  <c:v>7.83</c:v>
                </c:pt>
                <c:pt idx="4">
                  <c:v>6.79</c:v>
                </c:pt>
                <c:pt idx="5">
                  <c:v>5.71</c:v>
                </c:pt>
                <c:pt idx="6">
                  <c:v>4.7</c:v>
                </c:pt>
                <c:pt idx="7">
                  <c:v>3.7</c:v>
                </c:pt>
                <c:pt idx="8">
                  <c:v>2.69</c:v>
                </c:pt>
                <c:pt idx="9">
                  <c:v>1.89</c:v>
                </c:pt>
              </c:numCache>
            </c:numRef>
          </c:xVal>
          <c:yVal>
            <c:numRef>
              <c:f>tabulky!$B$5:$K$5</c:f>
              <c:numCache>
                <c:formatCode>General</c:formatCode>
                <c:ptCount val="10"/>
                <c:pt idx="0">
                  <c:v>36.799999999999997</c:v>
                </c:pt>
                <c:pt idx="1">
                  <c:v>36</c:v>
                </c:pt>
                <c:pt idx="2">
                  <c:v>33.4</c:v>
                </c:pt>
                <c:pt idx="3">
                  <c:v>29.8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14</c:v>
                </c:pt>
                <c:pt idx="8">
                  <c:v>10.4</c:v>
                </c:pt>
                <c:pt idx="9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772752"/>
        <c:axId val="323771576"/>
      </c:scatterChart>
      <c:scatterChart>
        <c:scatterStyle val="lineMarker"/>
        <c:varyColors val="0"/>
        <c:ser>
          <c:idx val="1"/>
          <c:order val="1"/>
          <c:tx>
            <c:v>účiník=f(Ur)</c:v>
          </c:tx>
          <c:spPr>
            <a:ln w="19050">
              <a:noFill/>
            </a:ln>
          </c:spPr>
          <c:marker>
            <c:symbol val="plus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trendline>
            <c:name>účiník=f(Ur)</c:nam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xVal>
            <c:numRef>
              <c:f>tabulky!$B$2:$K$2</c:f>
              <c:numCache>
                <c:formatCode>General</c:formatCode>
                <c:ptCount val="10"/>
                <c:pt idx="0">
                  <c:v>10.6</c:v>
                </c:pt>
                <c:pt idx="1">
                  <c:v>9.73</c:v>
                </c:pt>
                <c:pt idx="2">
                  <c:v>8.7799999999999994</c:v>
                </c:pt>
                <c:pt idx="3">
                  <c:v>7.83</c:v>
                </c:pt>
                <c:pt idx="4">
                  <c:v>6.79</c:v>
                </c:pt>
                <c:pt idx="5">
                  <c:v>5.71</c:v>
                </c:pt>
                <c:pt idx="6">
                  <c:v>4.7</c:v>
                </c:pt>
                <c:pt idx="7">
                  <c:v>3.7</c:v>
                </c:pt>
                <c:pt idx="8">
                  <c:v>2.69</c:v>
                </c:pt>
                <c:pt idx="9">
                  <c:v>1.89</c:v>
                </c:pt>
              </c:numCache>
            </c:numRef>
          </c:xVal>
          <c:yVal>
            <c:numRef>
              <c:f>tabulky!$B$6:$K$6</c:f>
              <c:numCache>
                <c:formatCode>0.000</c:formatCode>
                <c:ptCount val="10"/>
                <c:pt idx="0">
                  <c:v>0.98588153347442875</c:v>
                </c:pt>
                <c:pt idx="1">
                  <c:v>0.97220309322617504</c:v>
                </c:pt>
                <c:pt idx="2">
                  <c:v>0.97690240043053889</c:v>
                </c:pt>
                <c:pt idx="3">
                  <c:v>0.96751676109154072</c:v>
                </c:pt>
                <c:pt idx="4">
                  <c:v>0.95811913842979013</c:v>
                </c:pt>
                <c:pt idx="5">
                  <c:v>0.94371187618500185</c:v>
                </c:pt>
                <c:pt idx="6">
                  <c:v>0.91504796376410058</c:v>
                </c:pt>
                <c:pt idx="7">
                  <c:v>0.86106156590196203</c:v>
                </c:pt>
                <c:pt idx="8">
                  <c:v>0.79313390083080781</c:v>
                </c:pt>
                <c:pt idx="9">
                  <c:v>0.71734081758919677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771968"/>
        <c:axId val="323772360"/>
      </c:scatterChart>
      <c:valAx>
        <c:axId val="323772752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Ur (V)</a:t>
                </a:r>
              </a:p>
            </c:rich>
          </c:tx>
          <c:layout>
            <c:manualLayout>
              <c:xMode val="edge"/>
              <c:yMode val="edge"/>
              <c:x val="0.41231732616582289"/>
              <c:y val="0.9424703498151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23771576"/>
        <c:crosses val="autoZero"/>
        <c:crossBetween val="midCat"/>
        <c:majorUnit val="0.5"/>
        <c:minorUnit val="0.1"/>
      </c:valAx>
      <c:valAx>
        <c:axId val="323771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 (W)</a:t>
                </a:r>
              </a:p>
            </c:rich>
          </c:tx>
          <c:layout>
            <c:manualLayout>
              <c:xMode val="edge"/>
              <c:yMode val="edge"/>
              <c:x val="1.1482232152420788E-2"/>
              <c:y val="2.365443510207810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23772752"/>
        <c:crosses val="autoZero"/>
        <c:crossBetween val="midCat"/>
        <c:majorUnit val="2"/>
        <c:minorUnit val="0.5"/>
      </c:valAx>
      <c:valAx>
        <c:axId val="32377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772360"/>
        <c:crosses val="autoZero"/>
        <c:crossBetween val="midCat"/>
      </c:valAx>
      <c:valAx>
        <c:axId val="323772360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účiník</a:t>
                </a:r>
              </a:p>
            </c:rich>
          </c:tx>
          <c:layout>
            <c:manualLayout>
              <c:xMode val="edge"/>
              <c:yMode val="edge"/>
              <c:x val="0.86811389403099759"/>
              <c:y val="9.551267414678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23771968"/>
        <c:crosses val="max"/>
        <c:crossBetween val="midCat"/>
        <c:majorUnit val="5.000000000000001E-2"/>
        <c:minorUnit val="1.0000000000000002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412825670417224"/>
          <c:y val="0.64376951880894107"/>
          <c:w val="0.12594572941187809"/>
          <c:h val="0.12462079474107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s-CZ" sz="1600"/>
              <a:t>Porovnání nabíhajícího proudu výbojek 70W</a:t>
            </a:r>
          </a:p>
        </c:rich>
      </c:tx>
      <c:layout>
        <c:manualLayout>
          <c:xMode val="edge"/>
          <c:yMode val="edge"/>
          <c:x val="0.14156270491358453"/>
          <c:y val="2.7081794315400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0036196456628554"/>
          <c:w val="0.86644630878995077"/>
          <c:h val="0.78965498901512521"/>
        </c:manualLayout>
      </c:layout>
      <c:scatterChart>
        <c:scatterStyle val="smoothMarker"/>
        <c:varyColors val="0"/>
        <c:ser>
          <c:idx val="0"/>
          <c:order val="0"/>
          <c:tx>
            <c:v>Halogenidová výbojka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tabulky!$B$53:$J$53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</c:numCache>
            </c:numRef>
          </c:xVal>
          <c:yVal>
            <c:numRef>
              <c:f>tabulky!$B$55:$J$55</c:f>
              <c:numCache>
                <c:formatCode>General</c:formatCode>
                <c:ptCount val="9"/>
                <c:pt idx="0">
                  <c:v>166</c:v>
                </c:pt>
                <c:pt idx="1">
                  <c:v>206</c:v>
                </c:pt>
                <c:pt idx="2">
                  <c:v>323</c:v>
                </c:pt>
                <c:pt idx="3">
                  <c:v>361</c:v>
                </c:pt>
                <c:pt idx="4">
                  <c:v>358</c:v>
                </c:pt>
                <c:pt idx="5">
                  <c:v>355</c:v>
                </c:pt>
                <c:pt idx="6">
                  <c:v>354</c:v>
                </c:pt>
                <c:pt idx="7">
                  <c:v>354</c:v>
                </c:pt>
                <c:pt idx="8">
                  <c:v>354</c:v>
                </c:pt>
              </c:numCache>
            </c:numRef>
          </c:yVal>
          <c:smooth val="1"/>
        </c:ser>
        <c:ser>
          <c:idx val="1"/>
          <c:order val="1"/>
          <c:tx>
            <c:v>sodíková výbojka</c:v>
          </c:tx>
          <c:spPr>
            <a:ln w="19050">
              <a:noFill/>
            </a:ln>
          </c:spPr>
          <c:marker>
            <c:symbol val="plus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trendline>
            <c:name>Sodíková výbojka</c:name>
            <c:spPr>
              <a:ln w="38100">
                <a:solidFill>
                  <a:srgbClr val="0000FF"/>
                </a:solidFill>
                <a:prstDash val="solid"/>
              </a:ln>
            </c:spPr>
            <c:trendlineType val="poly"/>
            <c:order val="3"/>
            <c:dispRSqr val="0"/>
            <c:dispEq val="0"/>
          </c:trendline>
          <c:xVal>
            <c:numRef>
              <c:f>tabulky!$B$46:$J$46</c:f>
              <c:numCache>
                <c:formatCode>General</c:formatCode>
                <c:ptCount val="9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</c:numCache>
            </c:numRef>
          </c:xVal>
          <c:yVal>
            <c:numRef>
              <c:f>tabulky!$B$48:$J$48</c:f>
              <c:numCache>
                <c:formatCode>General</c:formatCode>
                <c:ptCount val="9"/>
                <c:pt idx="0">
                  <c:v>1230</c:v>
                </c:pt>
                <c:pt idx="1">
                  <c:v>1220</c:v>
                </c:pt>
                <c:pt idx="2">
                  <c:v>1200</c:v>
                </c:pt>
                <c:pt idx="3">
                  <c:v>1150</c:v>
                </c:pt>
                <c:pt idx="4">
                  <c:v>1100</c:v>
                </c:pt>
                <c:pt idx="5">
                  <c:v>1050</c:v>
                </c:pt>
                <c:pt idx="6">
                  <c:v>1010</c:v>
                </c:pt>
                <c:pt idx="7">
                  <c:v>1000</c:v>
                </c:pt>
                <c:pt idx="8">
                  <c:v>980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37744"/>
        <c:axId val="356338136"/>
      </c:scatterChart>
      <c:valAx>
        <c:axId val="35633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čas (s)</a:t>
                </a:r>
              </a:p>
            </c:rich>
          </c:tx>
          <c:layout>
            <c:manualLayout>
              <c:xMode val="edge"/>
              <c:yMode val="edge"/>
              <c:x val="0.41753655184178701"/>
              <c:y val="0.942470420171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56338136"/>
        <c:crosses val="autoZero"/>
        <c:crossBetween val="midCat"/>
      </c:valAx>
      <c:valAx>
        <c:axId val="356338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I (mA)</a:t>
                </a:r>
              </a:p>
            </c:rich>
          </c:tx>
          <c:layout>
            <c:manualLayout>
              <c:xMode val="edge"/>
              <c:yMode val="edge"/>
              <c:x val="1.148223215242079E-2"/>
              <c:y val="0.47377317776570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6337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0007410190497477"/>
          <c:y val="0.12420317189038925"/>
          <c:w val="0.21607519079404158"/>
          <c:h val="9.1370571919668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2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1223" cy="562182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0.39841</cdr:x>
      <cdr:y>0.50645</cdr:y>
    </cdr:from>
    <cdr:to>
      <cdr:x>0.39841</cdr:x>
      <cdr:y>0.89134</cdr:y>
    </cdr:to>
    <cdr:cxnSp macro="">
      <cdr:nvCxnSpPr>
        <cdr:cNvPr id="3" name="Přímá spojnice 2"/>
        <cdr:cNvCxnSpPr/>
      </cdr:nvCxnSpPr>
      <cdr:spPr>
        <a:xfrm xmlns:a="http://schemas.openxmlformats.org/drawingml/2006/main" flipV="1">
          <a:off x="3633995" y="2847147"/>
          <a:ext cx="0" cy="216383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0.73439</cdr:x>
      <cdr:y>0.18969</cdr:y>
    </cdr:from>
    <cdr:to>
      <cdr:x>0.73439</cdr:x>
      <cdr:y>0.8895</cdr:y>
    </cdr:to>
    <cdr:cxnSp macro="">
      <cdr:nvCxnSpPr>
        <cdr:cNvPr id="5" name="Přímá spojnice 4"/>
        <cdr:cNvCxnSpPr/>
      </cdr:nvCxnSpPr>
      <cdr:spPr>
        <a:xfrm xmlns:a="http://schemas.openxmlformats.org/drawingml/2006/main" flipV="1">
          <a:off x="6698560" y="1066386"/>
          <a:ext cx="0" cy="3934239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0.05108</cdr:x>
      <cdr:y>0.52118</cdr:y>
    </cdr:from>
    <cdr:to>
      <cdr:x>0.39387</cdr:x>
      <cdr:y>0.52118</cdr:y>
    </cdr:to>
    <cdr:cxnSp macro="">
      <cdr:nvCxnSpPr>
        <cdr:cNvPr id="7" name="Přímá spojnice 6"/>
        <cdr:cNvCxnSpPr/>
      </cdr:nvCxnSpPr>
      <cdr:spPr>
        <a:xfrm xmlns:a="http://schemas.openxmlformats.org/drawingml/2006/main" flipH="1">
          <a:off x="465897" y="2929973"/>
          <a:ext cx="3126685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0.05335</cdr:x>
      <cdr:y>0.18785</cdr:y>
    </cdr:from>
    <cdr:to>
      <cdr:x>0.73439</cdr:x>
      <cdr:y>0.18785</cdr:y>
    </cdr:to>
    <cdr:cxnSp macro="">
      <cdr:nvCxnSpPr>
        <cdr:cNvPr id="9" name="Přímá spojnice 8"/>
        <cdr:cNvCxnSpPr/>
      </cdr:nvCxnSpPr>
      <cdr:spPr>
        <a:xfrm xmlns:a="http://schemas.openxmlformats.org/drawingml/2006/main" flipH="1">
          <a:off x="486603" y="1056033"/>
          <a:ext cx="6211957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0.17594</cdr:x>
      <cdr:y>0.4733</cdr:y>
    </cdr:from>
    <cdr:to>
      <cdr:x>0.27619</cdr:x>
      <cdr:y>0.52118</cdr:y>
    </cdr:to>
    <cdr:sp macro="" textlink="">
      <cdr:nvSpPr>
        <cdr:cNvPr id="10" name="TextovéPole 9"/>
        <cdr:cNvSpPr txBox="1"/>
      </cdr:nvSpPr>
      <cdr:spPr>
        <a:xfrm xmlns:a="http://schemas.openxmlformats.org/drawingml/2006/main">
          <a:off x="1604756" y="2660789"/>
          <a:ext cx="914400" cy="269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400"/>
            <a:t>Ur = 50%</a:t>
          </a:r>
        </a:p>
      </cdr:txBody>
    </cdr:sp>
  </cdr:relSizeAnchor>
  <cdr:relSizeAnchor xmlns:cdr="http://schemas.openxmlformats.org/drawingml/2006/chartDrawing">
    <cdr:from>
      <cdr:x>0.09751</cdr:x>
      <cdr:y>0.13979</cdr:y>
    </cdr:from>
    <cdr:to>
      <cdr:x>0.19776</cdr:x>
      <cdr:y>0.18767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889414" y="785882"/>
          <a:ext cx="914400" cy="269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400"/>
            <a:t>Ur = 100%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1223" cy="562182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F65" sqref="F65"/>
    </sheetView>
  </sheetViews>
  <sheetFormatPr defaultRowHeight="12.75" x14ac:dyDescent="0.2"/>
  <cols>
    <col min="1" max="1" width="6.28515625" customWidth="1"/>
    <col min="2" max="8" width="9.5703125" style="1" bestFit="1" customWidth="1"/>
    <col min="9" max="9" width="10.140625" style="1" bestFit="1" customWidth="1"/>
    <col min="10" max="12" width="9.5703125" style="1" bestFit="1" customWidth="1"/>
    <col min="13" max="13" width="9.5703125" style="1" customWidth="1"/>
    <col min="15" max="15" width="12.42578125" bestFit="1" customWidth="1"/>
  </cols>
  <sheetData>
    <row r="1" spans="1:14" x14ac:dyDescent="0.2">
      <c r="A1" s="9" t="s">
        <v>5</v>
      </c>
      <c r="B1" s="9"/>
      <c r="C1" s="9"/>
      <c r="D1" s="9"/>
      <c r="E1" s="9"/>
      <c r="F1" s="9"/>
    </row>
    <row r="2" spans="1:14" x14ac:dyDescent="0.2">
      <c r="A2" s="2" t="s">
        <v>2</v>
      </c>
      <c r="B2" s="3">
        <v>10.6</v>
      </c>
      <c r="C2" s="3">
        <v>9.73</v>
      </c>
      <c r="D2" s="3">
        <v>8.7799999999999994</v>
      </c>
      <c r="E2" s="3">
        <v>7.83</v>
      </c>
      <c r="F2" s="3">
        <v>6.79</v>
      </c>
      <c r="G2" s="3">
        <v>5.71</v>
      </c>
      <c r="H2" s="3">
        <v>4.7</v>
      </c>
      <c r="I2" s="3">
        <v>3.7</v>
      </c>
      <c r="J2" s="3">
        <v>2.69</v>
      </c>
      <c r="K2" s="3">
        <v>1.89</v>
      </c>
    </row>
    <row r="3" spans="1:14" x14ac:dyDescent="0.2">
      <c r="A3" s="2" t="s">
        <v>1</v>
      </c>
      <c r="B3" s="3">
        <v>229</v>
      </c>
      <c r="C3" s="3">
        <v>229</v>
      </c>
      <c r="D3" s="3">
        <v>229</v>
      </c>
      <c r="E3" s="3">
        <v>229</v>
      </c>
      <c r="F3" s="3">
        <v>229</v>
      </c>
      <c r="G3" s="3">
        <v>229</v>
      </c>
      <c r="H3" s="3">
        <v>229</v>
      </c>
      <c r="I3" s="3">
        <v>229</v>
      </c>
      <c r="J3" s="3">
        <v>229</v>
      </c>
      <c r="K3" s="3">
        <v>229</v>
      </c>
    </row>
    <row r="4" spans="1:14" x14ac:dyDescent="0.2">
      <c r="A4" s="2" t="s">
        <v>0</v>
      </c>
      <c r="B4" s="3">
        <v>163</v>
      </c>
      <c r="C4" s="3">
        <v>161.69999999999999</v>
      </c>
      <c r="D4" s="3">
        <v>149.30000000000001</v>
      </c>
      <c r="E4" s="3">
        <v>134.5</v>
      </c>
      <c r="F4" s="3">
        <v>118.5</v>
      </c>
      <c r="G4" s="3">
        <v>101.8</v>
      </c>
      <c r="H4" s="3">
        <v>85.9</v>
      </c>
      <c r="I4" s="3">
        <v>71</v>
      </c>
      <c r="J4" s="3">
        <v>57.26</v>
      </c>
      <c r="K4" s="3">
        <v>48.7</v>
      </c>
    </row>
    <row r="5" spans="1:14" x14ac:dyDescent="0.2">
      <c r="A5" s="2" t="s">
        <v>3</v>
      </c>
      <c r="B5" s="3">
        <v>36.799999999999997</v>
      </c>
      <c r="C5" s="3">
        <v>36</v>
      </c>
      <c r="D5" s="3">
        <f>83.5*0.4</f>
        <v>33.4</v>
      </c>
      <c r="E5" s="3">
        <f>74.5*0.4</f>
        <v>29.8</v>
      </c>
      <c r="F5" s="3">
        <f>65*0.4</f>
        <v>26</v>
      </c>
      <c r="G5" s="3">
        <f>55*0.4</f>
        <v>22</v>
      </c>
      <c r="H5" s="3">
        <f>45*0.4</f>
        <v>18</v>
      </c>
      <c r="I5" s="3">
        <f>35*0.4</f>
        <v>14</v>
      </c>
      <c r="J5" s="3">
        <f>26*0.4</f>
        <v>10.4</v>
      </c>
      <c r="K5" s="3">
        <f>20*0.4</f>
        <v>8</v>
      </c>
    </row>
    <row r="6" spans="1:14" x14ac:dyDescent="0.2">
      <c r="A6" s="2" t="s">
        <v>4</v>
      </c>
      <c r="B6" s="4">
        <f>1000*B5/(B3*B4)</f>
        <v>0.98588153347442875</v>
      </c>
      <c r="C6" s="4">
        <f t="shared" ref="C6:K6" si="0">1000*C5/(C3*C4)</f>
        <v>0.97220309322617504</v>
      </c>
      <c r="D6" s="4">
        <f t="shared" si="0"/>
        <v>0.97690240043053889</v>
      </c>
      <c r="E6" s="4">
        <f t="shared" si="0"/>
        <v>0.96751676109154072</v>
      </c>
      <c r="F6" s="4">
        <f t="shared" si="0"/>
        <v>0.95811913842979013</v>
      </c>
      <c r="G6" s="4">
        <f t="shared" si="0"/>
        <v>0.94371187618500185</v>
      </c>
      <c r="H6" s="4">
        <f t="shared" si="0"/>
        <v>0.91504796376410058</v>
      </c>
      <c r="I6" s="4">
        <f t="shared" si="0"/>
        <v>0.86106156590196203</v>
      </c>
      <c r="J6" s="4">
        <f t="shared" si="0"/>
        <v>0.79313390083080781</v>
      </c>
      <c r="K6" s="4">
        <f t="shared" si="0"/>
        <v>0.71734081758919677</v>
      </c>
    </row>
    <row r="7" spans="1:14" x14ac:dyDescent="0.2">
      <c r="A7" s="2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9" spans="1:14" x14ac:dyDescent="0.2">
      <c r="A9" s="9" t="s">
        <v>21</v>
      </c>
      <c r="B9" s="9"/>
      <c r="C9" s="9"/>
      <c r="D9" s="9"/>
      <c r="E9" s="9"/>
      <c r="F9" s="9"/>
    </row>
    <row r="10" spans="1:14" ht="14.25" x14ac:dyDescent="0.25">
      <c r="A10" s="8" t="s">
        <v>23</v>
      </c>
      <c r="B10" s="8"/>
      <c r="C10" s="8"/>
      <c r="D10" s="8"/>
      <c r="E10" s="8"/>
      <c r="F10" s="3" t="s">
        <v>11</v>
      </c>
      <c r="G10" s="3" t="s">
        <v>0</v>
      </c>
      <c r="H10" s="3" t="s">
        <v>3</v>
      </c>
      <c r="I10" s="3" t="s">
        <v>12</v>
      </c>
      <c r="J10" s="3" t="s">
        <v>13</v>
      </c>
      <c r="K10" s="3" t="s">
        <v>14</v>
      </c>
      <c r="L10" s="3" t="s">
        <v>15</v>
      </c>
      <c r="M10" s="5" t="s">
        <v>18</v>
      </c>
      <c r="N10" s="2"/>
    </row>
    <row r="11" spans="1:14" x14ac:dyDescent="0.2">
      <c r="A11" s="8" t="s">
        <v>7</v>
      </c>
      <c r="B11" s="8"/>
      <c r="C11" s="8"/>
      <c r="D11" s="8"/>
      <c r="E11" s="8"/>
      <c r="F11" s="3">
        <v>229</v>
      </c>
      <c r="G11" s="3">
        <v>397</v>
      </c>
      <c r="H11" s="3">
        <v>43</v>
      </c>
      <c r="I11" s="3">
        <f>1000*H11/(F11*G11)</f>
        <v>0.47297966187453938</v>
      </c>
      <c r="J11" s="4">
        <f>G11*I11</f>
        <v>187.77292576419214</v>
      </c>
      <c r="K11" s="4">
        <f>J11*(TAN(ACOS(I11))-TAN(ACOS(0.95)))</f>
        <v>288.06814192473354</v>
      </c>
      <c r="L11" s="4">
        <f>1000*F11/K11</f>
        <v>794.95080042496727</v>
      </c>
      <c r="M11" s="4">
        <f>1000000/(2*PI()*50*L11)</f>
        <v>4.0041457410147592</v>
      </c>
      <c r="N11" s="2"/>
    </row>
    <row r="12" spans="1:14" x14ac:dyDescent="0.2">
      <c r="A12" s="10" t="s">
        <v>32</v>
      </c>
      <c r="B12" s="11"/>
      <c r="C12" s="11"/>
      <c r="D12" s="11"/>
      <c r="E12" s="12"/>
      <c r="F12" s="3">
        <v>229</v>
      </c>
      <c r="G12" s="4">
        <f>1000*H12/(F12*I12)</f>
        <v>197.65571133072859</v>
      </c>
      <c r="H12" s="3">
        <v>43</v>
      </c>
      <c r="I12" s="3">
        <v>0.95</v>
      </c>
      <c r="J12" s="4" t="s">
        <v>16</v>
      </c>
      <c r="K12" s="4" t="s">
        <v>16</v>
      </c>
      <c r="L12" s="4" t="s">
        <v>16</v>
      </c>
      <c r="M12" s="4" t="s">
        <v>16</v>
      </c>
      <c r="N12" s="2"/>
    </row>
    <row r="13" spans="1:14" x14ac:dyDescent="0.2">
      <c r="A13" s="8" t="s">
        <v>17</v>
      </c>
      <c r="B13" s="8"/>
      <c r="C13" s="8"/>
      <c r="D13" s="8"/>
      <c r="E13" s="8"/>
      <c r="F13" s="3">
        <v>229</v>
      </c>
      <c r="G13" s="3">
        <v>287</v>
      </c>
      <c r="H13" s="3">
        <v>42</v>
      </c>
      <c r="I13" s="3">
        <f>-1000*H13/(F13*G13)</f>
        <v>-0.63904569176696135</v>
      </c>
      <c r="J13" s="4" t="s">
        <v>16</v>
      </c>
      <c r="K13" s="3">
        <v>580</v>
      </c>
      <c r="L13" s="3">
        <f>1000000/(2*PI()*50*M13)</f>
        <v>397.88735772973831</v>
      </c>
      <c r="M13" s="3">
        <v>8</v>
      </c>
      <c r="N13" s="2"/>
    </row>
    <row r="14" spans="1:14" x14ac:dyDescent="0.2">
      <c r="A14" s="8" t="s">
        <v>10</v>
      </c>
      <c r="B14" s="8"/>
      <c r="C14" s="8"/>
      <c r="D14" s="8"/>
      <c r="E14" s="8"/>
      <c r="F14" s="3">
        <v>229</v>
      </c>
      <c r="G14" s="3">
        <v>147.9</v>
      </c>
      <c r="H14" s="3">
        <v>33</v>
      </c>
      <c r="I14" s="3">
        <f>1000*H14/(F14*G14)</f>
        <v>0.97433944214638124</v>
      </c>
      <c r="J14" s="3" t="s">
        <v>16</v>
      </c>
      <c r="K14" s="3" t="s">
        <v>16</v>
      </c>
      <c r="L14" s="3" t="s">
        <v>16</v>
      </c>
      <c r="M14" s="3" t="s">
        <v>16</v>
      </c>
      <c r="N14" s="2"/>
    </row>
    <row r="15" spans="1:14" x14ac:dyDescent="0.2">
      <c r="A15" s="8" t="s">
        <v>9</v>
      </c>
      <c r="B15" s="8"/>
      <c r="C15" s="8"/>
      <c r="D15" s="8"/>
      <c r="E15" s="8"/>
      <c r="F15" s="3">
        <v>229</v>
      </c>
      <c r="G15" s="3">
        <v>447</v>
      </c>
      <c r="H15" s="3">
        <v>38</v>
      </c>
      <c r="I15" s="6">
        <f>1000*H15/(F15*G15)</f>
        <v>0.37122788507566212</v>
      </c>
      <c r="J15" s="4">
        <f>G15*I15</f>
        <v>165.93886462882097</v>
      </c>
      <c r="K15" s="4">
        <f>J15*(TAN(ACOS(I15))-TAN(ACOS(0.95)))</f>
        <v>360.51671327197869</v>
      </c>
      <c r="L15" s="4">
        <f>1000*F15/K15</f>
        <v>635.19940011002848</v>
      </c>
      <c r="M15" s="4">
        <f>1000000/(2*PI()*50*L15)</f>
        <v>5.0111805226619142</v>
      </c>
      <c r="N15" s="2" t="s">
        <v>20</v>
      </c>
    </row>
    <row r="16" spans="1:14" x14ac:dyDescent="0.2">
      <c r="A16" s="10" t="s">
        <v>32</v>
      </c>
      <c r="B16" s="11"/>
      <c r="C16" s="11"/>
      <c r="D16" s="11"/>
      <c r="E16" s="12"/>
      <c r="F16" s="3">
        <v>229</v>
      </c>
      <c r="G16" s="4">
        <f>1000*H16/(F16*I16)</f>
        <v>174.67248908296943</v>
      </c>
      <c r="H16" s="3">
        <v>38</v>
      </c>
      <c r="I16" s="3">
        <v>0.95</v>
      </c>
      <c r="J16" s="4" t="s">
        <v>16</v>
      </c>
      <c r="K16" s="4" t="s">
        <v>16</v>
      </c>
      <c r="L16" s="4" t="s">
        <v>16</v>
      </c>
      <c r="M16" s="4" t="s">
        <v>16</v>
      </c>
      <c r="N16" s="2"/>
    </row>
    <row r="17" spans="1:14" x14ac:dyDescent="0.2">
      <c r="A17" s="8" t="s">
        <v>19</v>
      </c>
      <c r="B17" s="8"/>
      <c r="C17" s="8"/>
      <c r="D17" s="8"/>
      <c r="E17" s="8"/>
      <c r="F17" s="3">
        <v>229</v>
      </c>
      <c r="G17" s="3">
        <v>227</v>
      </c>
      <c r="H17" s="3">
        <v>37</v>
      </c>
      <c r="I17" s="4">
        <f>-1000*H17/(F17*G17)</f>
        <v>-0.71177115595483142</v>
      </c>
      <c r="J17" s="4" t="s">
        <v>16</v>
      </c>
      <c r="K17" s="4"/>
      <c r="L17" s="4"/>
      <c r="M17" s="4"/>
      <c r="N17" s="4" t="s">
        <v>20</v>
      </c>
    </row>
    <row r="18" spans="1:14" x14ac:dyDescent="0.2">
      <c r="A18" s="8" t="s">
        <v>8</v>
      </c>
      <c r="B18" s="8"/>
      <c r="C18" s="8"/>
      <c r="D18" s="8"/>
      <c r="E18" s="8"/>
      <c r="F18" s="3">
        <v>229</v>
      </c>
      <c r="G18" s="3">
        <v>148.6</v>
      </c>
      <c r="H18" s="3">
        <v>34</v>
      </c>
      <c r="I18" s="4">
        <f>1000*H18/(F18*G18)</f>
        <v>0.99913604118791399</v>
      </c>
      <c r="J18" s="3" t="s">
        <v>16</v>
      </c>
      <c r="K18" s="3" t="s">
        <v>16</v>
      </c>
      <c r="L18" s="3" t="s">
        <v>16</v>
      </c>
      <c r="M18" s="3" t="s">
        <v>16</v>
      </c>
      <c r="N18" s="2"/>
    </row>
    <row r="20" spans="1:14" x14ac:dyDescent="0.2">
      <c r="A20" s="9" t="s">
        <v>27</v>
      </c>
      <c r="B20" s="9"/>
      <c r="C20" s="9"/>
      <c r="D20" s="9"/>
      <c r="E20" s="9"/>
      <c r="F20" s="9"/>
    </row>
    <row r="21" spans="1:14" ht="14.25" x14ac:dyDescent="0.25">
      <c r="A21" s="8" t="s">
        <v>24</v>
      </c>
      <c r="B21" s="8"/>
      <c r="C21" s="8"/>
      <c r="D21" s="8"/>
      <c r="E21" s="8"/>
      <c r="F21" s="3" t="s">
        <v>11</v>
      </c>
      <c r="G21" s="3" t="s">
        <v>0</v>
      </c>
      <c r="H21" s="3" t="s">
        <v>3</v>
      </c>
      <c r="I21" s="3" t="s">
        <v>12</v>
      </c>
      <c r="J21"/>
      <c r="K21"/>
      <c r="L21"/>
      <c r="M21"/>
    </row>
    <row r="22" spans="1:14" x14ac:dyDescent="0.2">
      <c r="A22" s="8" t="s">
        <v>22</v>
      </c>
      <c r="B22" s="8"/>
      <c r="C22" s="8"/>
      <c r="D22" s="8"/>
      <c r="E22" s="8"/>
      <c r="F22" s="3">
        <v>229</v>
      </c>
      <c r="G22" s="3">
        <v>150.30000000000001</v>
      </c>
      <c r="H22" s="3">
        <v>33</v>
      </c>
      <c r="I22" s="4">
        <f>1000*H22/(F22*G22)</f>
        <v>0.95878112770092994</v>
      </c>
      <c r="J22"/>
      <c r="K22"/>
      <c r="L22"/>
      <c r="M22"/>
    </row>
    <row r="23" spans="1:14" x14ac:dyDescent="0.2">
      <c r="B23"/>
      <c r="C23"/>
      <c r="D23"/>
      <c r="E23"/>
      <c r="F23"/>
      <c r="G23"/>
      <c r="H23"/>
      <c r="I23"/>
      <c r="J23"/>
      <c r="K23"/>
      <c r="L23"/>
      <c r="M23"/>
    </row>
    <row r="24" spans="1:14" x14ac:dyDescent="0.2">
      <c r="A24" s="9" t="s">
        <v>28</v>
      </c>
      <c r="B24" s="9"/>
      <c r="C24" s="9"/>
      <c r="D24" s="9"/>
      <c r="E24" s="9"/>
      <c r="F24" s="9"/>
    </row>
    <row r="25" spans="1:14" ht="14.25" x14ac:dyDescent="0.25">
      <c r="A25" s="8" t="s">
        <v>25</v>
      </c>
      <c r="B25" s="8"/>
      <c r="C25" s="8"/>
      <c r="D25" s="8"/>
      <c r="E25" s="8"/>
      <c r="F25" s="3" t="s">
        <v>11</v>
      </c>
      <c r="G25" s="3" t="s">
        <v>0</v>
      </c>
      <c r="H25" s="3" t="s">
        <v>3</v>
      </c>
      <c r="I25" s="3" t="s">
        <v>12</v>
      </c>
      <c r="J25"/>
      <c r="K25"/>
      <c r="L25"/>
      <c r="M25"/>
    </row>
    <row r="26" spans="1:14" x14ac:dyDescent="0.2">
      <c r="A26" s="8" t="s">
        <v>26</v>
      </c>
      <c r="B26" s="8"/>
      <c r="C26" s="8"/>
      <c r="D26" s="8"/>
      <c r="E26" s="8"/>
      <c r="F26" s="3">
        <v>229</v>
      </c>
      <c r="G26" s="3">
        <v>255</v>
      </c>
      <c r="H26" s="3">
        <v>58</v>
      </c>
      <c r="I26" s="4">
        <f>1000*H26/(F26*G26)</f>
        <v>0.99323572223649281</v>
      </c>
      <c r="J26"/>
      <c r="K26"/>
      <c r="L26"/>
      <c r="M26"/>
    </row>
    <row r="27" spans="1:14" x14ac:dyDescent="0.2">
      <c r="B27"/>
      <c r="C27"/>
      <c r="D27"/>
      <c r="E27"/>
      <c r="F27"/>
      <c r="G27"/>
      <c r="H27"/>
      <c r="I27"/>
      <c r="J27"/>
      <c r="K27"/>
      <c r="L27"/>
      <c r="M27"/>
    </row>
    <row r="28" spans="1:14" x14ac:dyDescent="0.2">
      <c r="A28" s="9" t="s">
        <v>48</v>
      </c>
      <c r="B28" s="9"/>
      <c r="C28" s="9"/>
      <c r="D28" s="9"/>
      <c r="E28" s="9"/>
      <c r="F28" s="9"/>
    </row>
    <row r="29" spans="1:14" ht="14.25" x14ac:dyDescent="0.25">
      <c r="A29" s="8" t="s">
        <v>29</v>
      </c>
      <c r="B29" s="8"/>
      <c r="C29" s="8"/>
      <c r="D29" s="8"/>
      <c r="E29" s="8"/>
      <c r="F29" s="3" t="s">
        <v>11</v>
      </c>
      <c r="G29" s="3" t="s">
        <v>0</v>
      </c>
      <c r="H29" s="3" t="s">
        <v>3</v>
      </c>
      <c r="I29" s="3" t="s">
        <v>12</v>
      </c>
      <c r="J29" s="3" t="s">
        <v>13</v>
      </c>
      <c r="K29" s="3" t="s">
        <v>14</v>
      </c>
      <c r="L29" s="3" t="s">
        <v>15</v>
      </c>
      <c r="M29" s="5" t="s">
        <v>18</v>
      </c>
    </row>
    <row r="30" spans="1:14" x14ac:dyDescent="0.2">
      <c r="A30" s="8" t="s">
        <v>30</v>
      </c>
      <c r="B30" s="8"/>
      <c r="C30" s="8"/>
      <c r="D30" s="8"/>
      <c r="E30" s="8"/>
      <c r="F30" s="3">
        <v>229</v>
      </c>
      <c r="G30" s="3">
        <v>311</v>
      </c>
      <c r="H30" s="3">
        <v>23</v>
      </c>
      <c r="I30" s="4">
        <f>1000*H30/(F30*G30)</f>
        <v>0.32294752804729077</v>
      </c>
      <c r="J30" s="4">
        <f>G30*I30</f>
        <v>100.43668122270743</v>
      </c>
      <c r="K30" s="4">
        <f>J30*(TAN(ACOS(I30))-TAN(ACOS(0.95)))</f>
        <v>261.32370625431878</v>
      </c>
      <c r="L30" s="4">
        <f>1000*F30/K30</f>
        <v>876.30779190441478</v>
      </c>
      <c r="M30" s="4">
        <f>1000000/(2*PI()*50*L30)</f>
        <v>3.6323982181195875</v>
      </c>
    </row>
    <row r="31" spans="1:14" x14ac:dyDescent="0.2">
      <c r="A31" s="10" t="s">
        <v>32</v>
      </c>
      <c r="B31" s="11"/>
      <c r="C31" s="11"/>
      <c r="D31" s="11"/>
      <c r="E31" s="12"/>
      <c r="F31" s="3">
        <v>229</v>
      </c>
      <c r="G31" s="4">
        <f>1000*H31/(F31*I31)</f>
        <v>105.72282233969203</v>
      </c>
      <c r="H31" s="3">
        <v>23</v>
      </c>
      <c r="I31" s="3">
        <v>0.95</v>
      </c>
      <c r="J31" s="4" t="s">
        <v>16</v>
      </c>
      <c r="K31" s="4" t="s">
        <v>16</v>
      </c>
      <c r="L31" s="4" t="s">
        <v>16</v>
      </c>
      <c r="M31" s="4" t="s">
        <v>16</v>
      </c>
    </row>
    <row r="32" spans="1:14" x14ac:dyDescent="0.2">
      <c r="A32" s="8" t="s">
        <v>31</v>
      </c>
      <c r="B32" s="8"/>
      <c r="C32" s="8"/>
      <c r="D32" s="8"/>
      <c r="E32" s="8"/>
      <c r="F32" s="3">
        <v>229</v>
      </c>
      <c r="G32" s="3">
        <v>106</v>
      </c>
      <c r="H32" s="3">
        <v>23</v>
      </c>
      <c r="I32" s="4">
        <f>-1000*H32/(F32*G32)</f>
        <v>-0.94751586059157944</v>
      </c>
      <c r="J32" s="4" t="s">
        <v>16</v>
      </c>
      <c r="K32" s="3">
        <v>295</v>
      </c>
      <c r="L32" s="3">
        <f>1000000/(2*PI()*50*M32)</f>
        <v>795.77471545947662</v>
      </c>
      <c r="M32" s="3">
        <v>4</v>
      </c>
    </row>
    <row r="34" spans="1:13" x14ac:dyDescent="0.2">
      <c r="A34" s="13" t="s">
        <v>34</v>
      </c>
      <c r="B34" s="13"/>
      <c r="C34" s="13"/>
      <c r="D34" s="13"/>
      <c r="E34" s="13"/>
      <c r="F34" s="13"/>
    </row>
    <row r="35" spans="1:13" ht="14.25" x14ac:dyDescent="0.25">
      <c r="A35" s="8" t="s">
        <v>33</v>
      </c>
      <c r="B35" s="8"/>
      <c r="C35" s="8"/>
      <c r="D35" s="8"/>
      <c r="E35" s="8"/>
      <c r="F35" s="3" t="s">
        <v>11</v>
      </c>
      <c r="G35" s="3" t="s">
        <v>0</v>
      </c>
      <c r="H35" s="3" t="s">
        <v>3</v>
      </c>
      <c r="I35" s="3" t="s">
        <v>12</v>
      </c>
      <c r="J35"/>
      <c r="K35"/>
      <c r="L35"/>
      <c r="M35"/>
    </row>
    <row r="36" spans="1:13" x14ac:dyDescent="0.2">
      <c r="A36" s="8" t="s">
        <v>35</v>
      </c>
      <c r="B36" s="8"/>
      <c r="C36" s="8"/>
      <c r="D36" s="8"/>
      <c r="E36" s="8"/>
      <c r="F36" s="3">
        <v>229</v>
      </c>
      <c r="G36" s="3">
        <v>103.2</v>
      </c>
      <c r="H36" s="3">
        <v>20</v>
      </c>
      <c r="I36" s="4">
        <f>1000*H36/(F36*G36)</f>
        <v>0.84628143935547206</v>
      </c>
      <c r="J36"/>
      <c r="K36"/>
      <c r="L36"/>
      <c r="M36"/>
    </row>
    <row r="38" spans="1:13" x14ac:dyDescent="0.2">
      <c r="A38" s="9" t="s">
        <v>36</v>
      </c>
      <c r="B38" s="9"/>
      <c r="C38" s="9"/>
      <c r="D38" s="9"/>
      <c r="E38" s="9"/>
      <c r="F38" s="9"/>
    </row>
    <row r="39" spans="1:13" ht="14.25" x14ac:dyDescent="0.25">
      <c r="A39" s="8" t="s">
        <v>37</v>
      </c>
      <c r="B39" s="8"/>
      <c r="C39" s="8"/>
      <c r="D39" s="8"/>
      <c r="E39" s="8"/>
      <c r="F39" s="3" t="s">
        <v>11</v>
      </c>
      <c r="G39" s="3" t="s">
        <v>0</v>
      </c>
      <c r="H39" s="3" t="s">
        <v>3</v>
      </c>
      <c r="I39" s="3" t="s">
        <v>12</v>
      </c>
      <c r="J39" s="3" t="s">
        <v>13</v>
      </c>
      <c r="K39" s="3" t="s">
        <v>14</v>
      </c>
      <c r="L39" s="3" t="s">
        <v>15</v>
      </c>
      <c r="M39" s="5" t="s">
        <v>18</v>
      </c>
    </row>
    <row r="40" spans="1:13" x14ac:dyDescent="0.2">
      <c r="A40" s="8" t="s">
        <v>38</v>
      </c>
      <c r="B40" s="8"/>
      <c r="C40" s="8"/>
      <c r="D40" s="8"/>
      <c r="E40" s="8"/>
      <c r="F40" s="3">
        <v>229</v>
      </c>
      <c r="G40" s="3">
        <v>466</v>
      </c>
      <c r="H40" s="3">
        <v>51</v>
      </c>
      <c r="I40" s="4">
        <f>1000*H40/(F40*G40)</f>
        <v>0.47791292613902581</v>
      </c>
      <c r="J40" s="4">
        <f>G40*I40</f>
        <v>222.70742358078601</v>
      </c>
      <c r="K40" s="4">
        <f>J40*(TAN(ACOS(I40))-TAN(ACOS(0.95)))</f>
        <v>336.13737186484667</v>
      </c>
      <c r="L40" s="4">
        <f>1000*F40/K40</f>
        <v>681.26908570010414</v>
      </c>
      <c r="M40" s="4">
        <f>1000000/(2*PI()*50*L40)</f>
        <v>4.6723077982715226</v>
      </c>
    </row>
    <row r="41" spans="1:13" x14ac:dyDescent="0.2">
      <c r="A41" s="10" t="s">
        <v>32</v>
      </c>
      <c r="B41" s="11"/>
      <c r="C41" s="11"/>
      <c r="D41" s="11"/>
      <c r="E41" s="12"/>
      <c r="F41" s="3">
        <v>229</v>
      </c>
      <c r="G41" s="4">
        <f>1000*H41/(F41*I41)</f>
        <v>234.42886692714319</v>
      </c>
      <c r="H41" s="3">
        <v>51</v>
      </c>
      <c r="I41" s="3">
        <v>0.95</v>
      </c>
      <c r="J41" s="4" t="s">
        <v>16</v>
      </c>
      <c r="K41" s="4" t="s">
        <v>16</v>
      </c>
      <c r="L41" s="4" t="s">
        <v>16</v>
      </c>
      <c r="M41" s="4" t="s">
        <v>16</v>
      </c>
    </row>
    <row r="42" spans="1:13" x14ac:dyDescent="0.2">
      <c r="A42" s="8" t="s">
        <v>31</v>
      </c>
      <c r="B42" s="8"/>
      <c r="C42" s="8"/>
      <c r="D42" s="8"/>
      <c r="E42" s="8"/>
      <c r="F42" s="3">
        <v>229</v>
      </c>
      <c r="G42" s="3">
        <v>293</v>
      </c>
      <c r="H42" s="3">
        <v>51</v>
      </c>
      <c r="I42" s="6">
        <f>-1000*H42/(F42*G42)</f>
        <v>-0.76009359583886016</v>
      </c>
      <c r="J42" s="4" t="s">
        <v>16</v>
      </c>
      <c r="K42" s="3">
        <v>591</v>
      </c>
      <c r="L42" s="4">
        <f>1000000/(2*PI()*50*8)</f>
        <v>397.88735772973831</v>
      </c>
      <c r="M42" s="3">
        <v>8</v>
      </c>
    </row>
    <row r="44" spans="1:13" x14ac:dyDescent="0.2">
      <c r="A44" s="9" t="s">
        <v>42</v>
      </c>
      <c r="B44" s="9"/>
      <c r="C44" s="9"/>
      <c r="D44" s="9"/>
      <c r="E44" s="9"/>
      <c r="F44" s="9"/>
    </row>
    <row r="45" spans="1:13" x14ac:dyDescent="0.2">
      <c r="A45" s="8" t="s">
        <v>39</v>
      </c>
      <c r="B45" s="8"/>
      <c r="C45" s="8"/>
      <c r="D45" s="8"/>
      <c r="E45" s="8"/>
      <c r="F45"/>
      <c r="G45"/>
      <c r="H45"/>
      <c r="I45"/>
      <c r="J45"/>
      <c r="K45"/>
      <c r="L45"/>
      <c r="M45"/>
    </row>
    <row r="46" spans="1:13" x14ac:dyDescent="0.2">
      <c r="A46" s="2" t="s">
        <v>41</v>
      </c>
      <c r="B46" s="3">
        <v>0</v>
      </c>
      <c r="C46" s="3">
        <v>30</v>
      </c>
      <c r="D46" s="3">
        <v>60</v>
      </c>
      <c r="E46" s="3">
        <v>90</v>
      </c>
      <c r="F46" s="3">
        <v>120</v>
      </c>
      <c r="G46" s="3">
        <v>150</v>
      </c>
      <c r="H46" s="3">
        <v>180</v>
      </c>
      <c r="I46" s="3">
        <v>210</v>
      </c>
      <c r="J46" s="3">
        <v>240</v>
      </c>
      <c r="K46"/>
      <c r="L46"/>
      <c r="M46"/>
    </row>
    <row r="47" spans="1:13" x14ac:dyDescent="0.2">
      <c r="A47" s="2" t="s">
        <v>1</v>
      </c>
      <c r="B47" s="3">
        <v>229</v>
      </c>
      <c r="C47" s="3">
        <v>229</v>
      </c>
      <c r="D47" s="3">
        <v>229</v>
      </c>
      <c r="E47" s="3">
        <v>229</v>
      </c>
      <c r="F47" s="3">
        <v>229</v>
      </c>
      <c r="G47" s="3">
        <v>229</v>
      </c>
      <c r="H47" s="3">
        <v>229</v>
      </c>
      <c r="I47" s="3">
        <v>229</v>
      </c>
      <c r="J47" s="3">
        <v>229</v>
      </c>
      <c r="K47"/>
      <c r="L47"/>
      <c r="M47"/>
    </row>
    <row r="48" spans="1:13" x14ac:dyDescent="0.2">
      <c r="A48" s="2" t="s">
        <v>0</v>
      </c>
      <c r="B48" s="3">
        <v>1230</v>
      </c>
      <c r="C48" s="3">
        <v>1220</v>
      </c>
      <c r="D48" s="3">
        <v>1200</v>
      </c>
      <c r="E48" s="3">
        <v>1150</v>
      </c>
      <c r="F48" s="3">
        <v>1100</v>
      </c>
      <c r="G48" s="3">
        <v>1050</v>
      </c>
      <c r="H48" s="3">
        <v>1010</v>
      </c>
      <c r="I48" s="3">
        <v>1000</v>
      </c>
      <c r="J48" s="3">
        <v>980</v>
      </c>
      <c r="K48"/>
      <c r="L48"/>
      <c r="M48"/>
    </row>
    <row r="49" spans="1:13" x14ac:dyDescent="0.2">
      <c r="A49" s="2" t="s">
        <v>3</v>
      </c>
      <c r="B49" s="3"/>
      <c r="C49" s="3"/>
      <c r="D49" s="3"/>
      <c r="E49" s="3"/>
      <c r="F49" s="3"/>
      <c r="G49" s="3"/>
      <c r="H49" s="3"/>
      <c r="I49" s="3"/>
      <c r="J49" s="3"/>
      <c r="K49"/>
      <c r="L49"/>
      <c r="M49"/>
    </row>
    <row r="51" spans="1:13" x14ac:dyDescent="0.2">
      <c r="A51" s="9" t="s">
        <v>49</v>
      </c>
      <c r="B51" s="9"/>
      <c r="C51" s="9"/>
      <c r="D51" s="9"/>
      <c r="E51" s="9"/>
      <c r="F51" s="9"/>
    </row>
    <row r="52" spans="1:13" x14ac:dyDescent="0.2">
      <c r="A52" s="8" t="s">
        <v>40</v>
      </c>
      <c r="B52" s="8"/>
      <c r="C52" s="8"/>
      <c r="D52" s="8"/>
      <c r="E52" s="8"/>
      <c r="F52"/>
      <c r="G52"/>
      <c r="H52"/>
      <c r="I52"/>
      <c r="J52"/>
      <c r="K52"/>
      <c r="L52"/>
      <c r="M52"/>
    </row>
    <row r="53" spans="1:13" x14ac:dyDescent="0.2">
      <c r="A53" s="2" t="s">
        <v>41</v>
      </c>
      <c r="B53" s="3">
        <v>0</v>
      </c>
      <c r="C53" s="3">
        <v>30</v>
      </c>
      <c r="D53" s="3">
        <v>60</v>
      </c>
      <c r="E53" s="3">
        <v>90</v>
      </c>
      <c r="F53" s="3">
        <v>120</v>
      </c>
      <c r="G53" s="3">
        <v>150</v>
      </c>
      <c r="H53" s="3">
        <v>180</v>
      </c>
      <c r="I53" s="3">
        <v>210</v>
      </c>
      <c r="J53" s="3">
        <v>240</v>
      </c>
      <c r="K53"/>
      <c r="L53"/>
      <c r="M53"/>
    </row>
    <row r="54" spans="1:13" x14ac:dyDescent="0.2">
      <c r="A54" s="2" t="s">
        <v>1</v>
      </c>
      <c r="B54" s="3">
        <v>229</v>
      </c>
      <c r="C54" s="3">
        <v>229</v>
      </c>
      <c r="D54" s="3">
        <v>229</v>
      </c>
      <c r="E54" s="3">
        <v>229</v>
      </c>
      <c r="F54" s="3">
        <v>229</v>
      </c>
      <c r="G54" s="3">
        <v>229</v>
      </c>
      <c r="H54" s="3">
        <v>229</v>
      </c>
      <c r="I54" s="3">
        <v>229</v>
      </c>
      <c r="J54" s="3">
        <v>229</v>
      </c>
      <c r="K54"/>
      <c r="L54"/>
      <c r="M54"/>
    </row>
    <row r="55" spans="1:13" x14ac:dyDescent="0.2">
      <c r="A55" s="2" t="s">
        <v>0</v>
      </c>
      <c r="B55" s="3">
        <v>166</v>
      </c>
      <c r="C55" s="3">
        <v>206</v>
      </c>
      <c r="D55" s="3">
        <v>323</v>
      </c>
      <c r="E55" s="3">
        <v>361</v>
      </c>
      <c r="F55" s="3">
        <v>358</v>
      </c>
      <c r="G55" s="3">
        <v>355</v>
      </c>
      <c r="H55" s="3">
        <v>354</v>
      </c>
      <c r="I55" s="3">
        <v>354</v>
      </c>
      <c r="J55" s="3">
        <v>354</v>
      </c>
      <c r="K55"/>
      <c r="L55"/>
      <c r="M55"/>
    </row>
    <row r="56" spans="1:13" x14ac:dyDescent="0.2">
      <c r="A56" s="2" t="s">
        <v>3</v>
      </c>
      <c r="B56" s="3"/>
      <c r="C56" s="3"/>
      <c r="D56" s="3"/>
      <c r="E56" s="3"/>
      <c r="F56" s="3"/>
      <c r="G56" s="3"/>
      <c r="H56" s="3"/>
      <c r="I56" s="3"/>
      <c r="J56" s="3"/>
      <c r="K56"/>
      <c r="L56"/>
      <c r="M56"/>
    </row>
    <row r="58" spans="1:13" x14ac:dyDescent="0.2">
      <c r="A58" s="9" t="s">
        <v>43</v>
      </c>
      <c r="B58" s="9"/>
      <c r="C58" s="9"/>
      <c r="D58" s="9"/>
      <c r="E58" s="9"/>
      <c r="F58" s="9"/>
      <c r="J58"/>
      <c r="K58"/>
      <c r="L58"/>
      <c r="M58"/>
    </row>
    <row r="59" spans="1:13" x14ac:dyDescent="0.2">
      <c r="A59" s="8" t="s">
        <v>44</v>
      </c>
      <c r="B59" s="8"/>
      <c r="C59" s="8"/>
      <c r="D59" s="8"/>
      <c r="E59" s="8"/>
      <c r="F59" s="3" t="s">
        <v>11</v>
      </c>
      <c r="G59" s="3" t="s">
        <v>0</v>
      </c>
      <c r="H59" s="3" t="s">
        <v>3</v>
      </c>
      <c r="I59" s="3" t="s">
        <v>47</v>
      </c>
      <c r="J59"/>
      <c r="K59"/>
      <c r="L59"/>
      <c r="M59"/>
    </row>
    <row r="60" spans="1:13" x14ac:dyDescent="0.2">
      <c r="A60" s="8" t="s">
        <v>45</v>
      </c>
      <c r="B60" s="8"/>
      <c r="C60" s="8"/>
      <c r="D60" s="8"/>
      <c r="E60" s="8"/>
      <c r="F60" s="3">
        <v>228</v>
      </c>
      <c r="G60" s="3">
        <v>112.8</v>
      </c>
      <c r="H60" s="3">
        <v>22.6</v>
      </c>
      <c r="I60" s="4">
        <f>1000*H60/(F60*G60)</f>
        <v>0.87874828916262293</v>
      </c>
      <c r="J60"/>
      <c r="K60"/>
      <c r="L60"/>
      <c r="M60"/>
    </row>
    <row r="61" spans="1:13" x14ac:dyDescent="0.2">
      <c r="A61" s="10" t="s">
        <v>46</v>
      </c>
      <c r="B61" s="11"/>
      <c r="C61" s="11"/>
      <c r="D61" s="11"/>
      <c r="E61" s="12"/>
      <c r="F61" s="3">
        <v>228</v>
      </c>
      <c r="G61" s="7">
        <v>313</v>
      </c>
      <c r="H61" s="3">
        <v>70.5</v>
      </c>
      <c r="I61" s="4">
        <f>1000*H61/(F61*G61)</f>
        <v>0.9878930553220111</v>
      </c>
      <c r="J61"/>
      <c r="K61"/>
      <c r="L61"/>
      <c r="M61"/>
    </row>
    <row r="62" spans="1:13" x14ac:dyDescent="0.2">
      <c r="J62"/>
      <c r="K62"/>
      <c r="L62"/>
      <c r="M62"/>
    </row>
  </sheetData>
  <mergeCells count="38">
    <mergeCell ref="A58:F58"/>
    <mergeCell ref="A59:E59"/>
    <mergeCell ref="A60:E60"/>
    <mergeCell ref="A61:E61"/>
    <mergeCell ref="A1:F1"/>
    <mergeCell ref="A9:F9"/>
    <mergeCell ref="A10:E10"/>
    <mergeCell ref="A28:F28"/>
    <mergeCell ref="A26:E26"/>
    <mergeCell ref="A11:E11"/>
    <mergeCell ref="A14:E14"/>
    <mergeCell ref="A15:E15"/>
    <mergeCell ref="A18:E18"/>
    <mergeCell ref="A13:E13"/>
    <mergeCell ref="A17:E17"/>
    <mergeCell ref="A12:E12"/>
    <mergeCell ref="A16:E16"/>
    <mergeCell ref="A24:F24"/>
    <mergeCell ref="A25:E25"/>
    <mergeCell ref="A20:F20"/>
    <mergeCell ref="A21:E21"/>
    <mergeCell ref="A22:E22"/>
    <mergeCell ref="A29:E29"/>
    <mergeCell ref="A30:E30"/>
    <mergeCell ref="A31:E31"/>
    <mergeCell ref="A32:E32"/>
    <mergeCell ref="A34:F34"/>
    <mergeCell ref="A35:E35"/>
    <mergeCell ref="A36:E36"/>
    <mergeCell ref="A52:E52"/>
    <mergeCell ref="A44:F44"/>
    <mergeCell ref="A45:E45"/>
    <mergeCell ref="A38:F38"/>
    <mergeCell ref="A39:E39"/>
    <mergeCell ref="A40:E40"/>
    <mergeCell ref="A41:E41"/>
    <mergeCell ref="A42:E42"/>
    <mergeCell ref="A51:F5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</vt:vector>
  </HeadingPairs>
  <TitlesOfParts>
    <vt:vector size="5" baseType="lpstr">
      <vt:lpstr>tabulky</vt:lpstr>
      <vt:lpstr>List2</vt:lpstr>
      <vt:lpstr>List3</vt:lpstr>
      <vt:lpstr>úloha1</vt:lpstr>
      <vt:lpstr>vybojky</vt:lpstr>
    </vt:vector>
  </TitlesOfParts>
  <Company>SPŠSE Liberec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Ivo Petricek</cp:lastModifiedBy>
  <cp:lastPrinted>2015-12-08T07:27:35Z</cp:lastPrinted>
  <dcterms:created xsi:type="dcterms:W3CDTF">2011-08-20T05:01:59Z</dcterms:created>
  <dcterms:modified xsi:type="dcterms:W3CDTF">2016-02-20T13:38:36Z</dcterms:modified>
</cp:coreProperties>
</file>